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ian Rasmussen\Desktop\"/>
    </mc:Choice>
  </mc:AlternateContent>
  <xr:revisionPtr revIDLastSave="0" documentId="13_ncr:1_{8DA053A0-82CE-43DF-AD1C-6FBE2FCC8D9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riftsregnskab" sheetId="6" r:id="rId1"/>
    <sheet name="resultatopgørelse og balance" sheetId="4" r:id="rId2"/>
    <sheet name="bilag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6" l="1"/>
  <c r="C17" i="4"/>
  <c r="B24" i="5"/>
  <c r="B9" i="5"/>
  <c r="H12" i="5"/>
  <c r="B21" i="5"/>
  <c r="H11" i="5" s="1"/>
  <c r="C16" i="6" s="1"/>
  <c r="B8" i="5"/>
  <c r="B18" i="5"/>
  <c r="B17" i="4"/>
  <c r="O7" i="5"/>
  <c r="O6" i="5"/>
  <c r="O5" i="5"/>
  <c r="O4" i="5"/>
  <c r="O8" i="5" s="1"/>
  <c r="N4" i="5"/>
  <c r="C8" i="6"/>
  <c r="C7" i="6"/>
  <c r="C6" i="6"/>
  <c r="M15" i="5"/>
  <c r="M14" i="5"/>
  <c r="N17" i="5" s="1"/>
  <c r="M17" i="5"/>
  <c r="M16" i="5"/>
  <c r="M13" i="5"/>
  <c r="L12" i="5"/>
  <c r="M12" i="5" s="1"/>
  <c r="N13" i="5" s="1"/>
  <c r="M7" i="5"/>
  <c r="M6" i="5"/>
  <c r="M5" i="5"/>
  <c r="H10" i="5"/>
  <c r="C19" i="6" s="1"/>
  <c r="H8" i="5"/>
  <c r="C18" i="6" s="1"/>
  <c r="H6" i="5"/>
  <c r="L4" i="5"/>
  <c r="M4" i="5" s="1"/>
  <c r="E22" i="6"/>
  <c r="D17" i="4"/>
  <c r="B8" i="4"/>
  <c r="D8" i="4"/>
  <c r="D35" i="4"/>
  <c r="D26" i="4"/>
  <c r="H20" i="5" l="1"/>
  <c r="M18" i="5"/>
  <c r="H9" i="5"/>
  <c r="B31" i="5"/>
  <c r="M8" i="5"/>
  <c r="C15" i="6"/>
  <c r="H7" i="5"/>
  <c r="C10" i="6"/>
  <c r="C8" i="4"/>
  <c r="E10" i="6"/>
  <c r="E24" i="6" s="1"/>
  <c r="B19" i="4"/>
  <c r="D19" i="4"/>
  <c r="D31" i="4" s="1"/>
  <c r="H13" i="5" l="1"/>
  <c r="B3" i="5" s="1"/>
  <c r="C14" i="6"/>
  <c r="C17" i="6"/>
  <c r="C19" i="4" s="1"/>
  <c r="C25" i="4" s="1"/>
  <c r="C26" i="4" s="1"/>
  <c r="C30" i="4" s="1"/>
  <c r="D32" i="4"/>
  <c r="D37" i="4" s="1"/>
  <c r="C22" i="6" l="1"/>
  <c r="C24" i="6" s="1"/>
  <c r="C28" i="6" s="1"/>
  <c r="C29" i="6" s="1"/>
  <c r="C31" i="4"/>
  <c r="C32" i="4" s="1"/>
  <c r="C37" i="4" s="1"/>
</calcChain>
</file>

<file path=xl/sharedStrings.xml><?xml version="1.0" encoding="utf-8"?>
<sst xmlns="http://schemas.openxmlformats.org/spreadsheetml/2006/main" count="132" uniqueCount="88">
  <si>
    <t>Indtægter i alt</t>
  </si>
  <si>
    <t>Legepladser mv.</t>
  </si>
  <si>
    <t>Forsikring</t>
  </si>
  <si>
    <t>Hjemmeside</t>
  </si>
  <si>
    <t>Omkostninger i alt</t>
  </si>
  <si>
    <t>Årets resultat</t>
  </si>
  <si>
    <t xml:space="preserve">Kontingenter </t>
  </si>
  <si>
    <t>Kontingenter</t>
  </si>
  <si>
    <t>Kreditorer</t>
  </si>
  <si>
    <t>Note</t>
  </si>
  <si>
    <t>Aktiver</t>
  </si>
  <si>
    <t>Periodeafgræsningsposter</t>
  </si>
  <si>
    <t>Bankindestående</t>
  </si>
  <si>
    <t>Aktiver i alt</t>
  </si>
  <si>
    <t>Passiver</t>
  </si>
  <si>
    <t>Egenkapital</t>
  </si>
  <si>
    <t>Egenkapital i alt</t>
  </si>
  <si>
    <t>Gældsforpligtelser i alt</t>
  </si>
  <si>
    <t>Passiver i alt</t>
  </si>
  <si>
    <t>Noter</t>
  </si>
  <si>
    <t>Restancer</t>
  </si>
  <si>
    <t>Vedligeholdelse af fællesområder og fredskov mv.</t>
  </si>
  <si>
    <t>hjemmeside</t>
  </si>
  <si>
    <t>bank 31.12.21</t>
  </si>
  <si>
    <t>forsikring</t>
  </si>
  <si>
    <t>economic</t>
  </si>
  <si>
    <t>hjertestarter</t>
  </si>
  <si>
    <t>købmanden</t>
  </si>
  <si>
    <t>rente</t>
  </si>
  <si>
    <t>gebyr</t>
  </si>
  <si>
    <t>mobilepay gebyr</t>
  </si>
  <si>
    <t>julefrokost</t>
  </si>
  <si>
    <t>Øvrige indtægter</t>
  </si>
  <si>
    <t>Arrangementer og bestyrelsesmøder</t>
  </si>
  <si>
    <t>Administration inkl. renter og gebyrer</t>
  </si>
  <si>
    <t>Legepladser</t>
  </si>
  <si>
    <t>Vedligeholdelse arealerm, skov mv.</t>
  </si>
  <si>
    <t>arrangementer og bestyrelsesmøder</t>
  </si>
  <si>
    <t>Gjessø Grundejerforening</t>
  </si>
  <si>
    <t>UDGIFTER:</t>
  </si>
  <si>
    <t>INDTÆGTER:</t>
  </si>
  <si>
    <t>Vedligeholdelse af fællesarealer, fredskov mv.</t>
  </si>
  <si>
    <t>Udgifter i alt</t>
  </si>
  <si>
    <t xml:space="preserve">Gjessø den </t>
  </si>
  <si>
    <t>Kasper Thomassen, revisor</t>
  </si>
  <si>
    <t>Dato for revision</t>
  </si>
  <si>
    <t>kr.</t>
  </si>
  <si>
    <t>Resultatopgørelse 2022</t>
  </si>
  <si>
    <t>2022</t>
  </si>
  <si>
    <t>bank 31.12.22</t>
  </si>
  <si>
    <t>antal</t>
  </si>
  <si>
    <t>beløb</t>
  </si>
  <si>
    <t>i alt</t>
  </si>
  <si>
    <t>grønne arealer, verner</t>
  </si>
  <si>
    <t>nissesti</t>
  </si>
  <si>
    <t>administration</t>
  </si>
  <si>
    <t>genralforsamling, forsamlingshus</t>
  </si>
  <si>
    <t>arbejdsdag</t>
  </si>
  <si>
    <t>lunavej</t>
  </si>
  <si>
    <t>skt hans (5. kl. + lyd)</t>
  </si>
  <si>
    <t>græs, chr anlæg</t>
  </si>
  <si>
    <t>julelys</t>
  </si>
  <si>
    <t>udgifter</t>
  </si>
  <si>
    <t>indtægter</t>
  </si>
  <si>
    <t>mobilepay gebyr, automatisk trukket</t>
  </si>
  <si>
    <t>øvrige indtægter</t>
  </si>
  <si>
    <t>tvungne</t>
  </si>
  <si>
    <t>frivillige</t>
  </si>
  <si>
    <t>rykkergebyr</t>
  </si>
  <si>
    <t>mulige indbetalinger 2023</t>
  </si>
  <si>
    <t>restancer 2021 (tvungne)</t>
  </si>
  <si>
    <t>restancer 2022 (tvungne)</t>
  </si>
  <si>
    <t>Tilskud til Støtteforeningen for Gjessøs Børm</t>
  </si>
  <si>
    <t>Driftsregnskab 01.01.2023-31.12.2023</t>
  </si>
  <si>
    <t>BUDGET 2024</t>
  </si>
  <si>
    <t>Budget 2023</t>
  </si>
  <si>
    <t>2023</t>
  </si>
  <si>
    <t>Tilskud til støtteforening for Gjessøs børn</t>
  </si>
  <si>
    <t>Gjessøs børns venner</t>
  </si>
  <si>
    <t>kontingenter 2023</t>
  </si>
  <si>
    <t>restancer fra 2022, inkl. rykkergebyr</t>
  </si>
  <si>
    <t>mulige indbetalinger 2024</t>
  </si>
  <si>
    <t>Formue pr. 01.01.2023</t>
  </si>
  <si>
    <t>Brian Rasmussen, kasserer</t>
  </si>
  <si>
    <t>Per Holten Møller, bestyrelsesformand</t>
  </si>
  <si>
    <t>Balance pr. 31. december 2023</t>
  </si>
  <si>
    <t>Andreas H Jensen, revisor</t>
  </si>
  <si>
    <t>Formue pr 31.12.2023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</si>
</sst>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>
    <font>
      <sz val="11"/>
      <name val="Calibri"/>
    </font>
    <font>
      <b/>
      <sz val="11"/>
      <name val="Calibri"/>
      <family val="2"/>
    </font>
    <font>
      <sz val="11"/>
      <name val="Calibri"/>
    </font>
    <font>
      <b/>
      <sz val="11"/>
      <name val="Calibri"/>
    </font>
    <font>
      <sz val="11"/>
      <name val="Calibri"/>
      <family val="2"/>
    </font>
    <font>
      <i/>
      <sz val="11"/>
      <name val="Calibri"/>
      <family val="2"/>
    </font>
    <font>
      <sz val="36"/>
      <name val="Calibri"/>
      <family val="2"/>
    </font>
    <font>
      <sz val="22"/>
      <name val="Calibri"/>
      <family val="2"/>
    </font>
    <font>
      <b/>
      <i/>
      <sz val="1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7">
    <xf numFmtId="0" fontId="0" fillId="0" borderId="0" xfId="0"/>
    <xf numFmtId="164" fontId="0" fillId="0" borderId="1" xfId="1" applyNumberFormat="1" applyFont="1" applyBorder="1" applyProtection="1"/>
    <xf numFmtId="0" fontId="0" fillId="0" borderId="0" xfId="0" applyAlignment="1">
      <alignment horizontal="right"/>
    </xf>
    <xf numFmtId="0" fontId="3" fillId="0" borderId="0" xfId="0" applyFont="1"/>
    <xf numFmtId="4" fontId="0" fillId="0" borderId="0" xfId="0" applyNumberFormat="1" applyAlignment="1">
      <alignment horizontal="right"/>
    </xf>
    <xf numFmtId="4" fontId="3" fillId="0" borderId="0" xfId="0" applyNumberFormat="1" applyFont="1" applyAlignment="1">
      <alignment horizontal="right"/>
    </xf>
    <xf numFmtId="4" fontId="0" fillId="0" borderId="0" xfId="0" applyNumberFormat="1"/>
    <xf numFmtId="0" fontId="4" fillId="0" borderId="0" xfId="0" applyFont="1"/>
    <xf numFmtId="164" fontId="1" fillId="0" borderId="1" xfId="1" applyNumberFormat="1" applyFont="1" applyBorder="1" applyAlignment="1" applyProtection="1">
      <alignment horizontal="right"/>
    </xf>
    <xf numFmtId="49" fontId="1" fillId="0" borderId="1" xfId="1" applyNumberFormat="1" applyFont="1" applyBorder="1" applyAlignment="1" applyProtection="1">
      <alignment horizontal="right"/>
    </xf>
    <xf numFmtId="164" fontId="1" fillId="0" borderId="1" xfId="1" applyNumberFormat="1" applyFont="1" applyBorder="1" applyProtection="1"/>
    <xf numFmtId="164" fontId="5" fillId="0" borderId="1" xfId="1" applyNumberFormat="1" applyFont="1" applyBorder="1" applyProtection="1"/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3" fontId="4" fillId="0" borderId="1" xfId="0" applyNumberFormat="1" applyFont="1" applyBorder="1" applyAlignment="1">
      <alignment horizontal="right" wrapText="1"/>
    </xf>
    <xf numFmtId="3" fontId="1" fillId="0" borderId="1" xfId="0" applyNumberFormat="1" applyFont="1" applyBorder="1" applyAlignment="1">
      <alignment horizontal="right" wrapText="1"/>
    </xf>
    <xf numFmtId="0" fontId="4" fillId="0" borderId="1" xfId="0" applyFont="1" applyBorder="1" applyAlignment="1">
      <alignment vertical="center"/>
    </xf>
    <xf numFmtId="3" fontId="4" fillId="0" borderId="2" xfId="0" applyNumberFormat="1" applyFont="1" applyBorder="1" applyAlignment="1">
      <alignment horizontal="right" wrapText="1"/>
    </xf>
    <xf numFmtId="3" fontId="0" fillId="0" borderId="1" xfId="1" applyNumberFormat="1" applyFont="1" applyBorder="1" applyProtection="1"/>
    <xf numFmtId="3" fontId="5" fillId="0" borderId="1" xfId="1" applyNumberFormat="1" applyFont="1" applyBorder="1" applyProtection="1"/>
    <xf numFmtId="3" fontId="1" fillId="0" borderId="1" xfId="1" applyNumberFormat="1" applyFont="1" applyBorder="1" applyProtection="1"/>
    <xf numFmtId="3" fontId="0" fillId="0" borderId="0" xfId="0" applyNumberFormat="1"/>
    <xf numFmtId="3" fontId="4" fillId="0" borderId="1" xfId="0" applyNumberFormat="1" applyFont="1" applyBorder="1" applyAlignment="1">
      <alignment wrapText="1"/>
    </xf>
    <xf numFmtId="3" fontId="1" fillId="0" borderId="1" xfId="0" applyNumberFormat="1" applyFont="1" applyBorder="1" applyAlignment="1">
      <alignment wrapText="1"/>
    </xf>
    <xf numFmtId="3" fontId="4" fillId="0" borderId="3" xfId="0" applyNumberFormat="1" applyFont="1" applyBorder="1" applyAlignment="1">
      <alignment wrapText="1"/>
    </xf>
    <xf numFmtId="3" fontId="4" fillId="0" borderId="4" xfId="0" applyNumberFormat="1" applyFont="1" applyBorder="1" applyAlignment="1">
      <alignment wrapText="1"/>
    </xf>
    <xf numFmtId="0" fontId="1" fillId="0" borderId="0" xfId="0" applyFont="1"/>
    <xf numFmtId="0" fontId="0" fillId="0" borderId="5" xfId="0" applyBorder="1"/>
    <xf numFmtId="3" fontId="0" fillId="0" borderId="0" xfId="1" applyNumberFormat="1" applyFont="1" applyBorder="1" applyProtection="1"/>
    <xf numFmtId="3" fontId="1" fillId="0" borderId="0" xfId="0" applyNumberFormat="1" applyFont="1"/>
    <xf numFmtId="0" fontId="8" fillId="0" borderId="0" xfId="0" applyFont="1"/>
    <xf numFmtId="3" fontId="8" fillId="0" borderId="0" xfId="0" applyNumberFormat="1" applyFont="1"/>
    <xf numFmtId="4" fontId="1" fillId="0" borderId="0" xfId="0" applyNumberFormat="1" applyFont="1"/>
    <xf numFmtId="0" fontId="1" fillId="0" borderId="0" xfId="0" applyFont="1" applyAlignment="1">
      <alignment horizontal="right"/>
    </xf>
    <xf numFmtId="4" fontId="0" fillId="3" borderId="0" xfId="0" applyNumberFormat="1" applyFill="1"/>
    <xf numFmtId="4" fontId="0" fillId="4" borderId="0" xfId="0" applyNumberFormat="1" applyFill="1"/>
    <xf numFmtId="4" fontId="0" fillId="5" borderId="0" xfId="0" applyNumberFormat="1" applyFill="1"/>
    <xf numFmtId="4" fontId="0" fillId="6" borderId="0" xfId="0" applyNumberFormat="1" applyFill="1"/>
    <xf numFmtId="4" fontId="0" fillId="7" borderId="0" xfId="0" applyNumberFormat="1" applyFill="1"/>
    <xf numFmtId="4" fontId="0" fillId="8" borderId="0" xfId="0" applyNumberFormat="1" applyFill="1"/>
    <xf numFmtId="4" fontId="0" fillId="9" borderId="0" xfId="0" applyNumberFormat="1" applyFill="1"/>
    <xf numFmtId="0" fontId="0" fillId="2" borderId="0" xfId="0" applyFill="1"/>
    <xf numFmtId="0" fontId="0" fillId="7" borderId="0" xfId="0" applyFill="1"/>
    <xf numFmtId="0" fontId="0" fillId="10" borderId="0" xfId="0" applyFill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5" xfId="0" applyBorder="1" applyAlignment="1">
      <alignment horizontal="center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5208D-C6E9-480E-A624-EA819A9D7061}">
  <dimension ref="A1:E45"/>
  <sheetViews>
    <sheetView tabSelected="1" workbookViewId="0">
      <selection activeCell="E18" sqref="E18"/>
    </sheetView>
  </sheetViews>
  <sheetFormatPr defaultRowHeight="14.4"/>
  <cols>
    <col min="1" max="1" width="45.33203125" customWidth="1"/>
    <col min="2" max="2" width="5" customWidth="1"/>
    <col min="3" max="3" width="10.109375" bestFit="1" customWidth="1"/>
    <col min="5" max="5" width="15.44140625" customWidth="1"/>
    <col min="15" max="15" width="48.44140625" bestFit="1" customWidth="1"/>
    <col min="16" max="16" width="13.33203125" bestFit="1" customWidth="1"/>
  </cols>
  <sheetData>
    <row r="1" spans="1:5" ht="46.2">
      <c r="A1" s="44" t="s">
        <v>38</v>
      </c>
      <c r="B1" s="44"/>
      <c r="C1" s="44"/>
      <c r="D1" s="44"/>
      <c r="E1" s="44"/>
    </row>
    <row r="2" spans="1:5" ht="28.8">
      <c r="A2" s="45" t="s">
        <v>73</v>
      </c>
      <c r="B2" s="45"/>
      <c r="C2" s="45"/>
      <c r="D2" s="45"/>
      <c r="E2" s="45"/>
    </row>
    <row r="4" spans="1:5">
      <c r="A4" s="26" t="s">
        <v>40</v>
      </c>
      <c r="C4" s="26">
        <v>2023</v>
      </c>
      <c r="E4" s="33" t="s">
        <v>74</v>
      </c>
    </row>
    <row r="5" spans="1:5">
      <c r="C5" s="7"/>
      <c r="D5" s="7"/>
      <c r="E5" s="7"/>
    </row>
    <row r="6" spans="1:5">
      <c r="A6" t="s">
        <v>7</v>
      </c>
      <c r="B6" s="7" t="s">
        <v>46</v>
      </c>
      <c r="C6" s="28">
        <f>bilag!H16</f>
        <v>124229</v>
      </c>
      <c r="E6" s="21">
        <v>125600</v>
      </c>
    </row>
    <row r="7" spans="1:5">
      <c r="A7" t="s">
        <v>20</v>
      </c>
      <c r="B7" s="7" t="s">
        <v>46</v>
      </c>
      <c r="C7" s="28">
        <f>bilag!H17</f>
        <v>0</v>
      </c>
      <c r="E7" s="21">
        <v>17300</v>
      </c>
    </row>
    <row r="8" spans="1:5">
      <c r="A8" t="s">
        <v>32</v>
      </c>
      <c r="B8" s="7" t="s">
        <v>46</v>
      </c>
      <c r="C8" s="28">
        <f>bilag!H18</f>
        <v>0</v>
      </c>
      <c r="E8" s="21">
        <v>0</v>
      </c>
    </row>
    <row r="9" spans="1:5">
      <c r="C9" s="21"/>
      <c r="E9" s="21"/>
    </row>
    <row r="10" spans="1:5">
      <c r="A10" s="30" t="s">
        <v>0</v>
      </c>
      <c r="B10" s="30" t="s">
        <v>46</v>
      </c>
      <c r="C10" s="31">
        <f>SUM(C6:C9)</f>
        <v>124229</v>
      </c>
      <c r="E10" s="29">
        <f>SUM(E6:E9)</f>
        <v>142900</v>
      </c>
    </row>
    <row r="11" spans="1:5">
      <c r="C11" s="21"/>
      <c r="E11" s="21"/>
    </row>
    <row r="12" spans="1:5">
      <c r="A12" s="26" t="s">
        <v>39</v>
      </c>
      <c r="C12" s="21"/>
      <c r="E12" s="21"/>
    </row>
    <row r="13" spans="1:5">
      <c r="C13" s="21"/>
      <c r="E13" s="21"/>
    </row>
    <row r="14" spans="1:5">
      <c r="A14" t="s">
        <v>41</v>
      </c>
      <c r="B14" s="7" t="s">
        <v>46</v>
      </c>
      <c r="C14" s="28">
        <f>bilag!H7</f>
        <v>56651.61</v>
      </c>
      <c r="E14" s="21">
        <v>60000</v>
      </c>
    </row>
    <row r="15" spans="1:5">
      <c r="A15" t="s">
        <v>35</v>
      </c>
      <c r="B15" s="7" t="s">
        <v>46</v>
      </c>
      <c r="C15" s="28">
        <f>bilag!H6</f>
        <v>5274.54</v>
      </c>
      <c r="E15" s="21">
        <v>10000</v>
      </c>
    </row>
    <row r="16" spans="1:5">
      <c r="A16" t="s">
        <v>33</v>
      </c>
      <c r="B16" s="7" t="s">
        <v>46</v>
      </c>
      <c r="C16" s="28">
        <f>bilag!H11</f>
        <v>2621.85</v>
      </c>
      <c r="E16" s="21">
        <v>15000</v>
      </c>
    </row>
    <row r="17" spans="1:5">
      <c r="A17" t="s">
        <v>34</v>
      </c>
      <c r="B17" s="7" t="s">
        <v>46</v>
      </c>
      <c r="C17" s="28">
        <f>bilag!H9</f>
        <v>5072</v>
      </c>
      <c r="E17" s="21">
        <v>10000</v>
      </c>
    </row>
    <row r="18" spans="1:5">
      <c r="A18" t="s">
        <v>2</v>
      </c>
      <c r="B18" s="7" t="s">
        <v>46</v>
      </c>
      <c r="C18" s="28">
        <f>bilag!H8</f>
        <v>3995.39</v>
      </c>
      <c r="E18" s="21">
        <v>7000</v>
      </c>
    </row>
    <row r="19" spans="1:5">
      <c r="A19" t="s">
        <v>3</v>
      </c>
      <c r="B19" s="7" t="s">
        <v>46</v>
      </c>
      <c r="C19" s="28">
        <f>bilag!H10</f>
        <v>500</v>
      </c>
      <c r="E19" s="21">
        <v>1000</v>
      </c>
    </row>
    <row r="20" spans="1:5">
      <c r="A20" t="s">
        <v>72</v>
      </c>
      <c r="B20" s="7" t="s">
        <v>46</v>
      </c>
      <c r="C20" s="28">
        <f>SUM(bilag!H12)</f>
        <v>5000</v>
      </c>
      <c r="E20" s="21">
        <v>0</v>
      </c>
    </row>
    <row r="21" spans="1:5">
      <c r="C21" s="21"/>
      <c r="E21" s="21"/>
    </row>
    <row r="22" spans="1:5">
      <c r="A22" s="30" t="s">
        <v>42</v>
      </c>
      <c r="B22" s="30" t="s">
        <v>46</v>
      </c>
      <c r="C22" s="31">
        <f>SUM(C14:C21)</f>
        <v>79115.39</v>
      </c>
      <c r="E22" s="29">
        <f>SUM(E14:E21)</f>
        <v>103000</v>
      </c>
    </row>
    <row r="23" spans="1:5">
      <c r="C23" s="21"/>
      <c r="E23" s="21"/>
    </row>
    <row r="24" spans="1:5">
      <c r="A24" s="26" t="s">
        <v>5</v>
      </c>
      <c r="B24" s="26" t="s">
        <v>46</v>
      </c>
      <c r="C24" s="29">
        <f>C10-C22</f>
        <v>45113.61</v>
      </c>
      <c r="E24" s="29">
        <f>E10-E22</f>
        <v>39900</v>
      </c>
    </row>
    <row r="25" spans="1:5">
      <c r="C25" s="21"/>
      <c r="E25" s="21"/>
    </row>
    <row r="26" spans="1:5">
      <c r="C26" s="21"/>
      <c r="E26" s="21"/>
    </row>
    <row r="27" spans="1:5">
      <c r="A27" t="s">
        <v>82</v>
      </c>
      <c r="B27" s="7" t="s">
        <v>46</v>
      </c>
      <c r="C27" s="6">
        <v>145449</v>
      </c>
      <c r="E27" s="21"/>
    </row>
    <row r="28" spans="1:5">
      <c r="A28" t="s">
        <v>5</v>
      </c>
      <c r="B28" s="7" t="s">
        <v>46</v>
      </c>
      <c r="C28" s="6">
        <f>C24</f>
        <v>45113.61</v>
      </c>
      <c r="E28" s="21"/>
    </row>
    <row r="29" spans="1:5">
      <c r="A29" s="26" t="s">
        <v>87</v>
      </c>
      <c r="B29" s="26" t="s">
        <v>46</v>
      </c>
      <c r="C29" s="32">
        <f>C27+C28</f>
        <v>190562.61</v>
      </c>
      <c r="E29" s="21"/>
    </row>
    <row r="32" spans="1:5">
      <c r="A32" t="s">
        <v>43</v>
      </c>
    </row>
    <row r="36" spans="1:5">
      <c r="A36" s="27"/>
      <c r="C36" s="46"/>
      <c r="D36" s="46"/>
      <c r="E36" s="46"/>
    </row>
    <row r="37" spans="1:5">
      <c r="A37" t="s">
        <v>83</v>
      </c>
      <c r="C37" s="7" t="s">
        <v>84</v>
      </c>
    </row>
    <row r="40" spans="1:5">
      <c r="A40" t="s">
        <v>45</v>
      </c>
      <c r="C40" t="s">
        <v>45</v>
      </c>
    </row>
    <row r="44" spans="1:5">
      <c r="A44" s="27"/>
      <c r="C44" s="46"/>
      <c r="D44" s="46"/>
      <c r="E44" s="46"/>
    </row>
    <row r="45" spans="1:5">
      <c r="A45" t="s">
        <v>44</v>
      </c>
      <c r="C45" s="7" t="s">
        <v>86</v>
      </c>
    </row>
  </sheetData>
  <mergeCells count="4">
    <mergeCell ref="A1:E1"/>
    <mergeCell ref="A2:E2"/>
    <mergeCell ref="C36:E36"/>
    <mergeCell ref="C44:E44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C9E01-5E47-4AE6-BC0E-766D6BC9181A}">
  <dimension ref="A3:S43"/>
  <sheetViews>
    <sheetView topLeftCell="A16" workbookViewId="0">
      <selection activeCell="C32" sqref="C32"/>
    </sheetView>
  </sheetViews>
  <sheetFormatPr defaultRowHeight="14.4"/>
  <cols>
    <col min="1" max="1" width="48.44140625" bestFit="1" customWidth="1"/>
    <col min="2" max="2" width="13.33203125" bestFit="1" customWidth="1"/>
    <col min="3" max="3" width="12.5546875" customWidth="1"/>
    <col min="4" max="5" width="11.5546875" bestFit="1" customWidth="1"/>
    <col min="7" max="7" width="49" bestFit="1" customWidth="1"/>
    <col min="8" max="8" width="11.6640625" bestFit="1" customWidth="1"/>
    <col min="17" max="17" width="26" bestFit="1" customWidth="1"/>
    <col min="18" max="18" width="12.5546875" bestFit="1" customWidth="1"/>
  </cols>
  <sheetData>
    <row r="3" spans="1:4">
      <c r="A3" s="10" t="s">
        <v>47</v>
      </c>
      <c r="B3" s="8" t="s">
        <v>75</v>
      </c>
      <c r="C3" s="9" t="s">
        <v>76</v>
      </c>
      <c r="D3" s="9" t="s">
        <v>48</v>
      </c>
    </row>
    <row r="4" spans="1:4">
      <c r="A4" s="1"/>
      <c r="B4" s="18"/>
      <c r="C4" s="18"/>
      <c r="D4" s="18"/>
    </row>
    <row r="5" spans="1:4">
      <c r="A5" s="1" t="s">
        <v>6</v>
      </c>
      <c r="B5" s="18">
        <v>125600</v>
      </c>
      <c r="C5" s="18">
        <v>124229</v>
      </c>
      <c r="D5" s="18">
        <v>106300</v>
      </c>
    </row>
    <row r="6" spans="1:4">
      <c r="A6" s="1" t="s">
        <v>20</v>
      </c>
      <c r="B6" s="18">
        <v>17300</v>
      </c>
      <c r="C6" s="18"/>
      <c r="D6" s="18">
        <v>3550</v>
      </c>
    </row>
    <row r="7" spans="1:4">
      <c r="A7" s="1" t="s">
        <v>32</v>
      </c>
      <c r="B7" s="18">
        <v>0</v>
      </c>
      <c r="C7" s="18"/>
      <c r="D7" s="18">
        <v>94</v>
      </c>
    </row>
    <row r="8" spans="1:4">
      <c r="A8" s="11" t="s">
        <v>0</v>
      </c>
      <c r="B8" s="19">
        <f>SUM(B5:B7)</f>
        <v>142900</v>
      </c>
      <c r="C8" s="19">
        <f>SUM(C5:C7)</f>
        <v>124229</v>
      </c>
      <c r="D8" s="19">
        <f>SUM(D5:D7)</f>
        <v>109944</v>
      </c>
    </row>
    <row r="9" spans="1:4">
      <c r="A9" s="1"/>
      <c r="B9" s="18"/>
      <c r="C9" s="18"/>
      <c r="D9" s="18"/>
    </row>
    <row r="10" spans="1:4">
      <c r="A10" s="1" t="s">
        <v>1</v>
      </c>
      <c r="B10" s="18">
        <v>5000</v>
      </c>
      <c r="C10" s="18">
        <v>5274.54</v>
      </c>
      <c r="D10" s="18">
        <v>31753</v>
      </c>
    </row>
    <row r="11" spans="1:4">
      <c r="A11" s="1" t="s">
        <v>21</v>
      </c>
      <c r="B11" s="18">
        <v>70000</v>
      </c>
      <c r="C11" s="18">
        <v>56651.61</v>
      </c>
      <c r="D11" s="18">
        <v>25251</v>
      </c>
    </row>
    <row r="12" spans="1:4">
      <c r="A12" s="1" t="s">
        <v>33</v>
      </c>
      <c r="B12" s="18">
        <v>15000</v>
      </c>
      <c r="C12" s="18">
        <v>2621.85</v>
      </c>
      <c r="D12" s="18">
        <v>14897</v>
      </c>
    </row>
    <row r="13" spans="1:4">
      <c r="A13" s="1" t="s">
        <v>34</v>
      </c>
      <c r="B13" s="18">
        <v>10000</v>
      </c>
      <c r="C13" s="18">
        <v>5072</v>
      </c>
      <c r="D13" s="18">
        <v>8760</v>
      </c>
    </row>
    <row r="14" spans="1:4">
      <c r="A14" s="1" t="s">
        <v>2</v>
      </c>
      <c r="B14" s="18">
        <v>6500</v>
      </c>
      <c r="C14" s="18">
        <v>3995.39</v>
      </c>
      <c r="D14" s="18">
        <v>3843</v>
      </c>
    </row>
    <row r="15" spans="1:4">
      <c r="A15" s="1" t="s">
        <v>3</v>
      </c>
      <c r="B15" s="18">
        <v>1000</v>
      </c>
      <c r="C15" s="18">
        <v>500</v>
      </c>
      <c r="D15" s="18">
        <v>0</v>
      </c>
    </row>
    <row r="16" spans="1:4">
      <c r="A16" s="1" t="s">
        <v>77</v>
      </c>
      <c r="B16" s="18">
        <v>5000</v>
      </c>
      <c r="C16" s="18">
        <v>5000</v>
      </c>
      <c r="D16" s="18"/>
    </row>
    <row r="17" spans="1:19">
      <c r="A17" s="11" t="s">
        <v>4</v>
      </c>
      <c r="B17" s="19">
        <f>SUM(B10:B16)</f>
        <v>112500</v>
      </c>
      <c r="C17" s="19">
        <f>SUM(C10:C16)</f>
        <v>79115.39</v>
      </c>
      <c r="D17" s="19">
        <f>SUM(D10:D15)</f>
        <v>84504</v>
      </c>
    </row>
    <row r="18" spans="1:19">
      <c r="A18" s="1"/>
      <c r="B18" s="18"/>
      <c r="C18" s="18"/>
      <c r="D18" s="18"/>
    </row>
    <row r="19" spans="1:19">
      <c r="A19" s="10" t="s">
        <v>5</v>
      </c>
      <c r="B19" s="20">
        <f>B8-B17</f>
        <v>30400</v>
      </c>
      <c r="C19" s="20">
        <f>C8-C17</f>
        <v>45113.61</v>
      </c>
      <c r="D19" s="20">
        <f>D8-D17</f>
        <v>25440</v>
      </c>
      <c r="Q19" s="3"/>
      <c r="R19" s="2"/>
      <c r="S19" s="2"/>
    </row>
    <row r="20" spans="1:19">
      <c r="B20" s="21"/>
      <c r="C20" s="21"/>
      <c r="D20" s="21"/>
      <c r="R20" s="2"/>
      <c r="S20" s="2"/>
    </row>
    <row r="21" spans="1:19">
      <c r="A21" s="12" t="s">
        <v>85</v>
      </c>
      <c r="B21" s="22"/>
      <c r="C21" s="22"/>
      <c r="D21" s="22"/>
      <c r="Q21" s="3"/>
      <c r="R21" s="2"/>
      <c r="S21" s="2"/>
    </row>
    <row r="22" spans="1:19">
      <c r="A22" s="13"/>
      <c r="B22" s="23" t="s">
        <v>9</v>
      </c>
      <c r="C22" s="15">
        <v>2023</v>
      </c>
      <c r="D22" s="15">
        <v>2022</v>
      </c>
      <c r="R22" s="2"/>
      <c r="S22" s="2"/>
    </row>
    <row r="23" spans="1:19">
      <c r="A23" s="12" t="s">
        <v>10</v>
      </c>
      <c r="B23" s="22"/>
      <c r="C23" s="22"/>
      <c r="D23" s="24"/>
      <c r="Q23" s="3"/>
      <c r="R23" s="2"/>
      <c r="S23" s="2"/>
    </row>
    <row r="24" spans="1:19">
      <c r="A24" s="13" t="s">
        <v>11</v>
      </c>
      <c r="B24" s="14"/>
      <c r="C24" s="17">
        <v>0</v>
      </c>
      <c r="D24" s="14"/>
      <c r="R24" s="4"/>
      <c r="S24" s="4"/>
    </row>
    <row r="25" spans="1:19">
      <c r="A25" s="13" t="s">
        <v>12</v>
      </c>
      <c r="B25" s="22"/>
      <c r="C25" s="17">
        <f>D25+C19</f>
        <v>160611.60999999999</v>
      </c>
      <c r="D25" s="14">
        <v>115498</v>
      </c>
      <c r="R25" s="4"/>
      <c r="S25" s="4"/>
    </row>
    <row r="26" spans="1:19">
      <c r="A26" s="12" t="s">
        <v>13</v>
      </c>
      <c r="B26" s="22"/>
      <c r="C26" s="15">
        <f>SUM(C24:C25)</f>
        <v>160611.60999999999</v>
      </c>
      <c r="D26" s="15">
        <f>SUM(D24:D25)</f>
        <v>115498</v>
      </c>
      <c r="R26" s="4"/>
      <c r="S26" s="4"/>
    </row>
    <row r="27" spans="1:19">
      <c r="A27" s="13"/>
      <c r="B27" s="22"/>
      <c r="C27" s="22"/>
      <c r="D27" s="25"/>
      <c r="R27" s="4"/>
      <c r="S27" s="4"/>
    </row>
    <row r="28" spans="1:19">
      <c r="A28" s="13"/>
      <c r="B28" s="22"/>
      <c r="C28" s="22"/>
      <c r="D28" s="22"/>
      <c r="Q28" s="3"/>
      <c r="R28" s="5"/>
      <c r="S28" s="5"/>
    </row>
    <row r="29" spans="1:19">
      <c r="A29" s="12" t="s">
        <v>14</v>
      </c>
      <c r="B29" s="22"/>
      <c r="C29" s="22"/>
      <c r="D29" s="22"/>
      <c r="Q29" s="3"/>
      <c r="R29" s="5"/>
      <c r="S29" s="5"/>
    </row>
    <row r="30" spans="1:19">
      <c r="A30" s="13" t="s">
        <v>15</v>
      </c>
      <c r="B30" s="22"/>
      <c r="C30" s="14">
        <f>C26-C19</f>
        <v>115497.99999999999</v>
      </c>
      <c r="D30" s="14">
        <v>90059</v>
      </c>
      <c r="R30" s="2"/>
      <c r="S30" s="2"/>
    </row>
    <row r="31" spans="1:19">
      <c r="A31" s="13" t="s">
        <v>5</v>
      </c>
      <c r="B31" s="22"/>
      <c r="C31" s="14">
        <f>C19</f>
        <v>45113.61</v>
      </c>
      <c r="D31" s="14">
        <f>D19</f>
        <v>25440</v>
      </c>
      <c r="Q31" s="3"/>
      <c r="R31" s="2"/>
      <c r="S31" s="2"/>
    </row>
    <row r="32" spans="1:19">
      <c r="A32" s="12" t="s">
        <v>16</v>
      </c>
      <c r="B32" s="22"/>
      <c r="C32" s="15">
        <f>SUM(C30:C31)</f>
        <v>160611.60999999999</v>
      </c>
      <c r="D32" s="15">
        <f>SUM(D30:D31)</f>
        <v>115499</v>
      </c>
      <c r="R32" s="2"/>
      <c r="S32" s="2"/>
    </row>
    <row r="33" spans="1:19">
      <c r="A33" s="13"/>
      <c r="B33" s="22"/>
      <c r="C33" s="22"/>
      <c r="D33" s="22"/>
      <c r="Q33" s="3"/>
      <c r="R33" s="2"/>
      <c r="S33" s="2"/>
    </row>
    <row r="34" spans="1:19">
      <c r="A34" s="13" t="s">
        <v>8</v>
      </c>
      <c r="B34" s="22"/>
      <c r="C34" s="14"/>
      <c r="D34" s="14">
        <v>0</v>
      </c>
      <c r="Q34" s="3"/>
      <c r="R34" s="5"/>
      <c r="S34" s="5"/>
    </row>
    <row r="35" spans="1:19">
      <c r="A35" s="12" t="s">
        <v>17</v>
      </c>
      <c r="B35" s="22"/>
      <c r="C35" s="15">
        <v>0</v>
      </c>
      <c r="D35" s="15">
        <f>D34</f>
        <v>0</v>
      </c>
      <c r="Q35" s="3"/>
      <c r="R35" s="5"/>
      <c r="S35" s="5"/>
    </row>
    <row r="36" spans="1:19">
      <c r="A36" s="13"/>
      <c r="B36" s="22"/>
      <c r="C36" s="22"/>
      <c r="D36" s="22"/>
      <c r="R36" s="2"/>
      <c r="S36" s="2"/>
    </row>
    <row r="37" spans="1:19">
      <c r="A37" s="12" t="s">
        <v>18</v>
      </c>
      <c r="B37" s="22"/>
      <c r="C37" s="15">
        <f>C32+C35</f>
        <v>160611.60999999999</v>
      </c>
      <c r="D37" s="15">
        <f>D32+D35</f>
        <v>115499</v>
      </c>
      <c r="Q37" s="3"/>
      <c r="R37" s="2"/>
      <c r="S37" s="2"/>
    </row>
    <row r="38" spans="1:19">
      <c r="A38" s="13"/>
      <c r="B38" s="13"/>
      <c r="C38" s="13"/>
      <c r="D38" s="13"/>
      <c r="R38" s="4"/>
      <c r="S38" s="4"/>
    </row>
    <row r="39" spans="1:19">
      <c r="A39" s="13"/>
      <c r="B39" s="13"/>
      <c r="C39" s="13"/>
      <c r="D39" s="13"/>
      <c r="R39" s="4"/>
      <c r="S39" s="4"/>
    </row>
    <row r="40" spans="1:19">
      <c r="A40" s="12" t="s">
        <v>19</v>
      </c>
      <c r="B40" s="13"/>
      <c r="C40" s="13"/>
      <c r="D40" s="13"/>
      <c r="Q40" s="3"/>
      <c r="R40" s="5"/>
      <c r="S40" s="5"/>
    </row>
    <row r="41" spans="1:19">
      <c r="A41" s="12"/>
      <c r="B41" s="13"/>
      <c r="C41" s="13"/>
      <c r="D41" s="13"/>
      <c r="Q41" s="3"/>
      <c r="R41" s="5"/>
      <c r="S41" s="5"/>
    </row>
    <row r="42" spans="1:19">
      <c r="A42" s="16"/>
      <c r="B42" s="13"/>
      <c r="C42" s="13"/>
      <c r="D42" s="13"/>
      <c r="Q42" s="3"/>
      <c r="R42" s="5"/>
      <c r="S42" s="5"/>
    </row>
    <row r="43" spans="1:19">
      <c r="A43" s="16"/>
      <c r="B43" s="13"/>
      <c r="C43" s="13"/>
      <c r="D43" s="13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EB698-72C7-422C-8C06-CD82B9A8D63E}">
  <dimension ref="A2:O36"/>
  <sheetViews>
    <sheetView topLeftCell="B1" workbookViewId="0">
      <selection activeCell="F19" sqref="F19"/>
    </sheetView>
  </sheetViews>
  <sheetFormatPr defaultRowHeight="14.4"/>
  <cols>
    <col min="1" max="1" width="31.109375" bestFit="1" customWidth="1"/>
    <col min="2" max="3" width="12.5546875" bestFit="1" customWidth="1"/>
    <col min="4" max="4" width="14.109375" bestFit="1" customWidth="1"/>
    <col min="5" max="5" width="35.33203125" bestFit="1" customWidth="1"/>
    <col min="6" max="6" width="10" bestFit="1" customWidth="1"/>
    <col min="7" max="7" width="9.6640625" customWidth="1"/>
    <col min="8" max="8" width="12.5546875" bestFit="1" customWidth="1"/>
    <col min="10" max="10" width="22.109375" bestFit="1" customWidth="1"/>
    <col min="11" max="11" width="9.6640625" customWidth="1"/>
  </cols>
  <sheetData>
    <row r="2" spans="1:15">
      <c r="A2" s="7" t="s">
        <v>23</v>
      </c>
      <c r="B2" s="6">
        <v>145449</v>
      </c>
    </row>
    <row r="3" spans="1:15">
      <c r="A3" s="7" t="s">
        <v>49</v>
      </c>
      <c r="B3" s="6">
        <f>B2+H20-H13</f>
        <v>190562.61</v>
      </c>
      <c r="C3" s="6"/>
      <c r="J3" t="s">
        <v>69</v>
      </c>
      <c r="K3" s="7" t="s">
        <v>51</v>
      </c>
      <c r="L3" s="7" t="s">
        <v>50</v>
      </c>
      <c r="M3" s="7" t="s">
        <v>52</v>
      </c>
    </row>
    <row r="4" spans="1:15">
      <c r="J4" t="s">
        <v>66</v>
      </c>
      <c r="K4" s="21">
        <v>400</v>
      </c>
      <c r="L4" s="21">
        <f>226+12+15</f>
        <v>253</v>
      </c>
      <c r="M4" s="21">
        <f>L4*K4</f>
        <v>101200</v>
      </c>
      <c r="N4">
        <f>238+12+15</f>
        <v>265</v>
      </c>
      <c r="O4">
        <f>N4*K4</f>
        <v>106000</v>
      </c>
    </row>
    <row r="5" spans="1:15">
      <c r="A5" s="7" t="s">
        <v>53</v>
      </c>
      <c r="B5" s="35">
        <v>1245</v>
      </c>
      <c r="E5" s="26" t="s">
        <v>62</v>
      </c>
      <c r="J5" t="s">
        <v>67</v>
      </c>
      <c r="K5" s="21">
        <v>400</v>
      </c>
      <c r="L5" s="21">
        <v>61</v>
      </c>
      <c r="M5" s="21">
        <f>K5*L5</f>
        <v>24400</v>
      </c>
      <c r="N5">
        <v>1</v>
      </c>
      <c r="O5">
        <f>N5*300</f>
        <v>300</v>
      </c>
    </row>
    <row r="6" spans="1:15">
      <c r="A6" s="7" t="s">
        <v>27</v>
      </c>
      <c r="B6" s="37">
        <v>877.95</v>
      </c>
      <c r="E6" t="s">
        <v>35</v>
      </c>
      <c r="H6" s="36">
        <f>B19+B20+B23+B27</f>
        <v>5274.54</v>
      </c>
      <c r="J6" s="7" t="s">
        <v>70</v>
      </c>
      <c r="K6" s="21">
        <v>400</v>
      </c>
      <c r="L6" s="21">
        <v>12</v>
      </c>
      <c r="M6" s="21">
        <f>K6*L6</f>
        <v>4800</v>
      </c>
      <c r="N6">
        <v>8</v>
      </c>
      <c r="O6">
        <f>N6*K6</f>
        <v>3200</v>
      </c>
    </row>
    <row r="7" spans="1:15">
      <c r="A7" s="7" t="s">
        <v>54</v>
      </c>
      <c r="B7" s="37">
        <v>1019.9</v>
      </c>
      <c r="E7" t="s">
        <v>36</v>
      </c>
      <c r="H7" s="35">
        <f>B5+B18+B24</f>
        <v>56651.61</v>
      </c>
      <c r="J7" s="7" t="s">
        <v>68</v>
      </c>
      <c r="K7" s="21">
        <v>50</v>
      </c>
      <c r="L7" s="21">
        <v>16</v>
      </c>
      <c r="M7">
        <f>K7*L7</f>
        <v>800</v>
      </c>
      <c r="N7">
        <v>7</v>
      </c>
      <c r="O7">
        <f>N7*K7</f>
        <v>350</v>
      </c>
    </row>
    <row r="8" spans="1:15">
      <c r="A8" s="7" t="s">
        <v>55</v>
      </c>
      <c r="B8" s="38">
        <f>SUM(1121.25+1121.25)</f>
        <v>2242.5</v>
      </c>
      <c r="E8" t="s">
        <v>2</v>
      </c>
      <c r="H8" s="40">
        <f>B10</f>
        <v>3995.39</v>
      </c>
      <c r="M8" s="21">
        <f>SUM(M4:M7)</f>
        <v>131200</v>
      </c>
      <c r="O8">
        <f>SUM(O4:O7)</f>
        <v>109850</v>
      </c>
    </row>
    <row r="9" spans="1:15">
      <c r="A9" s="7" t="s">
        <v>30</v>
      </c>
      <c r="B9" s="38">
        <f>SUM(75+75+125+75)</f>
        <v>350</v>
      </c>
      <c r="E9" t="s">
        <v>34</v>
      </c>
      <c r="H9" s="38">
        <f>B8+B9+B11+B12+B13+B14+B15+B29</f>
        <v>5072</v>
      </c>
    </row>
    <row r="10" spans="1:15">
      <c r="A10" s="7" t="s">
        <v>24</v>
      </c>
      <c r="B10" s="40">
        <v>3995.39</v>
      </c>
      <c r="D10" s="7"/>
      <c r="E10" t="s">
        <v>22</v>
      </c>
      <c r="H10" s="39">
        <f>B28</f>
        <v>500</v>
      </c>
    </row>
    <row r="11" spans="1:15">
      <c r="A11" t="s">
        <v>28</v>
      </c>
      <c r="B11" s="38">
        <v>1121.25</v>
      </c>
      <c r="D11" s="7"/>
      <c r="E11" t="s">
        <v>37</v>
      </c>
      <c r="H11" s="37">
        <f>B6+B7+B16+B17+B21+B22+B25+B26</f>
        <v>2621.85</v>
      </c>
      <c r="J11" s="7" t="s">
        <v>81</v>
      </c>
      <c r="K11" s="7" t="s">
        <v>51</v>
      </c>
      <c r="L11" s="7" t="s">
        <v>50</v>
      </c>
      <c r="M11" s="7" t="s">
        <v>52</v>
      </c>
    </row>
    <row r="12" spans="1:15">
      <c r="A12" t="s">
        <v>29</v>
      </c>
      <c r="B12" s="38">
        <v>1121.25</v>
      </c>
      <c r="D12" s="7"/>
      <c r="E12" t="s">
        <v>78</v>
      </c>
      <c r="H12" s="43">
        <f>SUM(B30)</f>
        <v>5000</v>
      </c>
      <c r="J12" t="s">
        <v>66</v>
      </c>
      <c r="K12" s="21">
        <v>400</v>
      </c>
      <c r="L12" s="21">
        <f>226+12+15</f>
        <v>253</v>
      </c>
      <c r="M12" s="21">
        <f>L12*K12</f>
        <v>101200</v>
      </c>
    </row>
    <row r="13" spans="1:15">
      <c r="A13" s="7" t="s">
        <v>25</v>
      </c>
      <c r="B13" s="38">
        <v>237</v>
      </c>
      <c r="H13" s="6">
        <f>SUM(H6:H12)</f>
        <v>79115.390000000014</v>
      </c>
      <c r="J13" t="s">
        <v>67</v>
      </c>
      <c r="K13" s="21">
        <v>400</v>
      </c>
      <c r="L13" s="21">
        <v>61</v>
      </c>
      <c r="M13" s="21">
        <f>K13*L13</f>
        <v>24400</v>
      </c>
      <c r="N13" s="21">
        <f>M12+M13</f>
        <v>125600</v>
      </c>
    </row>
    <row r="14" spans="1:15">
      <c r="A14" s="7" t="s">
        <v>26</v>
      </c>
      <c r="B14" s="38"/>
      <c r="J14" s="7" t="s">
        <v>70</v>
      </c>
      <c r="K14" s="21">
        <v>400</v>
      </c>
      <c r="L14" s="21">
        <v>4</v>
      </c>
      <c r="M14" s="21">
        <f>K14*L14</f>
        <v>1600</v>
      </c>
    </row>
    <row r="15" spans="1:15">
      <c r="A15" s="7" t="s">
        <v>26</v>
      </c>
      <c r="B15" s="38"/>
      <c r="E15" s="26" t="s">
        <v>63</v>
      </c>
      <c r="J15" s="7" t="s">
        <v>68</v>
      </c>
      <c r="K15" s="21">
        <v>50</v>
      </c>
      <c r="L15" s="21">
        <v>8</v>
      </c>
      <c r="M15">
        <f>K15*L15</f>
        <v>400</v>
      </c>
    </row>
    <row r="16" spans="1:15">
      <c r="A16" s="7" t="s">
        <v>31</v>
      </c>
      <c r="B16" s="37"/>
      <c r="E16" t="s">
        <v>79</v>
      </c>
      <c r="H16">
        <v>124229</v>
      </c>
      <c r="J16" s="7" t="s">
        <v>71</v>
      </c>
      <c r="K16" s="21">
        <v>400</v>
      </c>
      <c r="L16" s="21">
        <v>34</v>
      </c>
      <c r="M16" s="21">
        <f>K16*L16</f>
        <v>13600</v>
      </c>
    </row>
    <row r="17" spans="1:14">
      <c r="A17" s="7" t="s">
        <v>56</v>
      </c>
      <c r="B17" s="37"/>
      <c r="E17" t="s">
        <v>80</v>
      </c>
      <c r="H17" s="41"/>
      <c r="J17" s="7" t="s">
        <v>68</v>
      </c>
      <c r="K17" s="21">
        <v>50</v>
      </c>
      <c r="L17" s="21">
        <v>34</v>
      </c>
      <c r="M17">
        <f>K17*L17</f>
        <v>1700</v>
      </c>
      <c r="N17" s="21">
        <f>M14+M15+M16+M17</f>
        <v>17300</v>
      </c>
    </row>
    <row r="18" spans="1:14">
      <c r="A18" s="7" t="s">
        <v>57</v>
      </c>
      <c r="B18" s="35">
        <f>SUM(1245+4322.55)</f>
        <v>5567.55</v>
      </c>
      <c r="E18" t="s">
        <v>65</v>
      </c>
      <c r="H18" s="34"/>
      <c r="M18" s="21">
        <f>SUM(M12:M17)</f>
        <v>142900</v>
      </c>
    </row>
    <row r="19" spans="1:14">
      <c r="A19" s="7" t="s">
        <v>58</v>
      </c>
      <c r="B19" s="36">
        <v>4123</v>
      </c>
    </row>
    <row r="20" spans="1:14">
      <c r="A20" s="7" t="s">
        <v>58</v>
      </c>
      <c r="B20" s="36">
        <v>1151.54</v>
      </c>
      <c r="H20">
        <f>SUM(H16:H18)</f>
        <v>124229</v>
      </c>
    </row>
    <row r="21" spans="1:14">
      <c r="A21" s="7" t="s">
        <v>59</v>
      </c>
      <c r="B21" s="37">
        <f>SUM(724)</f>
        <v>724</v>
      </c>
    </row>
    <row r="22" spans="1:14">
      <c r="A22" s="7" t="s">
        <v>27</v>
      </c>
      <c r="B22" s="37"/>
    </row>
    <row r="23" spans="1:14">
      <c r="A23" s="7" t="s">
        <v>58</v>
      </c>
      <c r="B23" s="36"/>
    </row>
    <row r="24" spans="1:14">
      <c r="A24" s="7" t="s">
        <v>60</v>
      </c>
      <c r="B24" s="35">
        <f>SUM(9000+24325+5414.06+11100)</f>
        <v>49839.06</v>
      </c>
    </row>
    <row r="25" spans="1:14">
      <c r="A25" s="7" t="s">
        <v>61</v>
      </c>
      <c r="B25" s="37"/>
    </row>
    <row r="26" spans="1:14">
      <c r="A26" s="7" t="s">
        <v>27</v>
      </c>
      <c r="B26" s="37"/>
      <c r="F26" s="6"/>
    </row>
    <row r="27" spans="1:14">
      <c r="A27" s="7" t="s">
        <v>58</v>
      </c>
      <c r="B27" s="36"/>
    </row>
    <row r="28" spans="1:14">
      <c r="A28" s="7" t="s">
        <v>22</v>
      </c>
      <c r="B28" s="39">
        <v>500</v>
      </c>
    </row>
    <row r="29" spans="1:14">
      <c r="A29" s="7" t="s">
        <v>64</v>
      </c>
      <c r="B29" s="42"/>
    </row>
    <row r="30" spans="1:14">
      <c r="A30" s="7"/>
      <c r="B30" s="43">
        <v>5000</v>
      </c>
    </row>
    <row r="31" spans="1:14">
      <c r="B31" s="6">
        <f>SUM(B5:B29)</f>
        <v>74115.39</v>
      </c>
    </row>
    <row r="32" spans="1:14">
      <c r="B32" s="6"/>
    </row>
    <row r="35" spans="5:5">
      <c r="E35" s="6"/>
    </row>
    <row r="36" spans="5:5">
      <c r="E36" s="6"/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driftsregnskab</vt:lpstr>
      <vt:lpstr>resultatopgørelse og balance</vt:lpstr>
      <vt:lpstr>bilag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Signe</dc:creator>
  <cp:lastModifiedBy>brasmussen765@gmail.com</cp:lastModifiedBy>
  <cp:lastPrinted>2023-03-21T14:29:34Z</cp:lastPrinted>
  <dcterms:created xsi:type="dcterms:W3CDTF">2020-11-17T09:29:09Z</dcterms:created>
  <dcterms:modified xsi:type="dcterms:W3CDTF">2024-05-21T16:39:04Z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oudStatistics_StoryID">
    <vt:lpwstr>bf93f189-3e7f-47cb-aeb1-b665c7cf737b</vt:lpwstr>
  </property>
</Properties>
</file>